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137-2023 O Contractació de subministrament pel lloguer de mòduls i tanques - GTM 30512\PER PUBLICAR\"/>
    </mc:Choice>
  </mc:AlternateContent>
  <bookViews>
    <workbookView xWindow="0" yWindow="0" windowWidth="28800" windowHeight="12435" tabRatio="500" activeTab="1"/>
  </bookViews>
  <sheets>
    <sheet name="PREUS BASE MÒDULS" sheetId="1" r:id="rId1"/>
    <sheet name="PREUS BASE TANQUES" sheetId="3" r:id="rId2"/>
  </sheets>
  <externalReferences>
    <externalReference r:id="rId3"/>
  </externalReferences>
  <definedNames>
    <definedName name="AFORAMENT">[1]LOTS!$E$5:$E$8</definedName>
    <definedName name="_xlnm.Print_Area" localSheetId="0">'PREUS BASE MÒDULS'!$A$1:$L$39</definedName>
    <definedName name="LOT_1_VIDEO">'[1]LLISTATS DESPLEGABLES'!#REF!</definedName>
    <definedName name="LOT_2_VIDEO">'[1]LLISTATS DESPLEGABLES'!#REF!</definedName>
    <definedName name="LOT_3_VIDEO">'[1]LLISTATS DESPLEGABLES'!#REF!</definedName>
    <definedName name="LOT_4_VIDEO">'[1]LLISTATS DESPLEGABLES'!#REF!</definedName>
    <definedName name="LOT_5_VIDEO">'[1]LLISTATS DESPLEGABLES'!#REF!</definedName>
    <definedName name="Print_Area_0" localSheetId="0">'PREUS BASE MÒDULS'!$A$1:$P$39</definedName>
    <definedName name="Print_Area_0_0" localSheetId="0">'PREUS BASE MÒDULS'!$A$1:$K$39</definedName>
    <definedName name="Print_Area_0_0_0" localSheetId="0">'PREUS BASE MÒDULS'!$A$1:$H$39</definedName>
    <definedName name="SERVEI">[1]LOTS!$B$16:$B$26</definedName>
    <definedName name="TIPOLOGIA">[1]LOTS!$D$7:$D$9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3" i="3" l="1"/>
  <c r="O23" i="3" s="1"/>
  <c r="G23" i="3"/>
  <c r="N22" i="3"/>
  <c r="O22" i="3" s="1"/>
  <c r="G22" i="3"/>
  <c r="N21" i="3"/>
  <c r="O21" i="3" s="1"/>
  <c r="G21" i="3"/>
  <c r="N18" i="3"/>
  <c r="O18" i="3" s="1"/>
  <c r="G18" i="3"/>
  <c r="O17" i="3"/>
  <c r="N17" i="3"/>
  <c r="G17" i="3"/>
  <c r="N16" i="3"/>
  <c r="O16" i="3" s="1"/>
  <c r="G16" i="3"/>
  <c r="N15" i="3"/>
  <c r="N19" i="3" s="1"/>
  <c r="G15" i="3"/>
  <c r="N12" i="3"/>
  <c r="O12" i="3" s="1"/>
  <c r="G12" i="3"/>
  <c r="M11" i="3"/>
  <c r="N11" i="3" s="1"/>
  <c r="O11" i="3" s="1"/>
  <c r="G11" i="3"/>
  <c r="M10" i="3"/>
  <c r="N10" i="3" s="1"/>
  <c r="O10" i="3" s="1"/>
  <c r="G10" i="3"/>
  <c r="M9" i="3"/>
  <c r="N9" i="3" s="1"/>
  <c r="O9" i="3" s="1"/>
  <c r="G9" i="3"/>
  <c r="M8" i="3"/>
  <c r="N8" i="3" s="1"/>
  <c r="O8" i="3" s="1"/>
  <c r="G8" i="3"/>
  <c r="M7" i="3"/>
  <c r="N7" i="3" s="1"/>
  <c r="O7" i="3" s="1"/>
  <c r="G7" i="3"/>
  <c r="M6" i="3"/>
  <c r="N6" i="3" s="1"/>
  <c r="O6" i="3" s="1"/>
  <c r="G6" i="3"/>
  <c r="M5" i="3"/>
  <c r="N5" i="3" s="1"/>
  <c r="G5" i="3"/>
  <c r="D30" i="1"/>
  <c r="D27" i="1"/>
  <c r="K24" i="1"/>
  <c r="K25" i="1" s="1"/>
  <c r="F24" i="1"/>
  <c r="K22" i="1"/>
  <c r="L21" i="1"/>
  <c r="K21" i="1"/>
  <c r="F21" i="1"/>
  <c r="K20" i="1"/>
  <c r="L20" i="1" s="1"/>
  <c r="F20" i="1"/>
  <c r="K19" i="1"/>
  <c r="K18" i="1"/>
  <c r="L18" i="1" s="1"/>
  <c r="L22" i="1" s="1"/>
  <c r="F18" i="1"/>
  <c r="D14" i="1"/>
  <c r="K13" i="1"/>
  <c r="L13" i="1" s="1"/>
  <c r="F13" i="1"/>
  <c r="D13" i="1"/>
  <c r="D12" i="1"/>
  <c r="K12" i="1" s="1"/>
  <c r="L12" i="1" s="1"/>
  <c r="D11" i="1"/>
  <c r="K10" i="1"/>
  <c r="L10" i="1" s="1"/>
  <c r="F10" i="1"/>
  <c r="D9" i="1"/>
  <c r="L8" i="1"/>
  <c r="K8" i="1"/>
  <c r="F8" i="1"/>
  <c r="K7" i="1"/>
  <c r="L7" i="1" s="1"/>
  <c r="F7" i="1"/>
  <c r="D6" i="1"/>
  <c r="K6" i="1" s="1"/>
  <c r="K5" i="1"/>
  <c r="L5" i="1" s="1"/>
  <c r="F5" i="1"/>
  <c r="O15" i="3" l="1"/>
  <c r="O24" i="3"/>
  <c r="N24" i="3"/>
  <c r="K15" i="1"/>
  <c r="L6" i="1"/>
  <c r="L15" i="1"/>
  <c r="K30" i="1"/>
  <c r="O5" i="3"/>
  <c r="N13" i="3"/>
  <c r="K9" i="1"/>
  <c r="L9" i="1" s="1"/>
  <c r="K27" i="1"/>
  <c r="F6" i="1"/>
  <c r="K11" i="1"/>
  <c r="L11" i="1" s="1"/>
  <c r="K14" i="1"/>
  <c r="L14" i="1" s="1"/>
  <c r="L24" i="1"/>
  <c r="L25" i="1" s="1"/>
  <c r="F30" i="1"/>
  <c r="F11" i="1"/>
  <c r="F14" i="1"/>
  <c r="O19" i="3"/>
  <c r="F12" i="1"/>
  <c r="F9" i="1"/>
  <c r="F27" i="1"/>
  <c r="K31" i="1" l="1"/>
  <c r="L30" i="1"/>
  <c r="L31" i="1" s="1"/>
  <c r="K28" i="1"/>
  <c r="L27" i="1"/>
  <c r="L28" i="1" s="1"/>
  <c r="L33" i="1" s="1"/>
  <c r="N26" i="3"/>
  <c r="O13" i="3"/>
  <c r="O26" i="3" s="1"/>
  <c r="K33" i="1"/>
</calcChain>
</file>

<file path=xl/sharedStrings.xml><?xml version="1.0" encoding="utf-8"?>
<sst xmlns="http://schemas.openxmlformats.org/spreadsheetml/2006/main" count="83" uniqueCount="60">
  <si>
    <t>TIPOLOGIA SERVEI ESPORÀDIC</t>
  </si>
  <si>
    <t>IMPORT  UNITARI S/IVA</t>
  </si>
  <si>
    <t>TOTAL AMB IVA</t>
  </si>
  <si>
    <t>UNITATS</t>
  </si>
  <si>
    <t>TOTAL S/IVA IVA</t>
  </si>
  <si>
    <t>TOTAL IVA 21%</t>
  </si>
  <si>
    <t>CONTENIDOR BLINDAT MAGATZEM</t>
  </si>
  <si>
    <t>1,98 X 1,95</t>
  </si>
  <si>
    <t>2,50 X 3,00</t>
  </si>
  <si>
    <t>2,50 X 6,00</t>
  </si>
  <si>
    <t>MÒDUL VESTUARI AÏLLAT</t>
  </si>
  <si>
    <t>2,35 X 4,00</t>
  </si>
  <si>
    <t>2,35 X 6,00</t>
  </si>
  <si>
    <t>2,44 x 6,00</t>
  </si>
  <si>
    <t>MÒDUL BOTIGA AÏLLAT</t>
  </si>
  <si>
    <t>2,22 X 2,22</t>
  </si>
  <si>
    <t>2,35 X 4,10</t>
  </si>
  <si>
    <t>MÒDUL TAQUILLA AÏLLAT</t>
  </si>
  <si>
    <t>2,35 X 6,00 (6 finestres)</t>
  </si>
  <si>
    <t>TIPOLOGIA SERVEI PERMANENT</t>
  </si>
  <si>
    <t>IMPORT  MENSUAL S/IVA</t>
  </si>
  <si>
    <t>MESOS</t>
  </si>
  <si>
    <t>2,44 X 6,00</t>
  </si>
  <si>
    <t>AIRE ACONDICIONAT PELS MÒDULS</t>
  </si>
  <si>
    <t>SI</t>
  </si>
  <si>
    <t>TRANSPORT</t>
  </si>
  <si>
    <t>ANADA I/O TORNADA</t>
  </si>
  <si>
    <t xml:space="preserve"> MÒDUL MECANITZAT </t>
  </si>
  <si>
    <t>TOTAL</t>
  </si>
  <si>
    <t>TIPOLOGIA</t>
  </si>
  <si>
    <t>IMPORT S/ IVA</t>
  </si>
  <si>
    <t>TOTAL AMB IVA 21%</t>
  </si>
  <si>
    <t>METRES</t>
  </si>
  <si>
    <t>DIES</t>
  </si>
  <si>
    <t>TOTAL S/IVA</t>
  </si>
  <si>
    <t xml:space="preserve">TOTAL </t>
  </si>
  <si>
    <t>TANCA SENSE MUNTATGE</t>
  </si>
  <si>
    <t>TANCA BAIXA METÀL·LICA 2 m ample</t>
  </si>
  <si>
    <t>Tanca metàl·lica 2 m. llarg servei 10 dies</t>
  </si>
  <si>
    <t>unitat/dia</t>
  </si>
  <si>
    <t>Tanca metàl·lica 2 m. llarg servei 5 dies</t>
  </si>
  <si>
    <t>Tanca metàl·lica 2 m. llarg servei 3 dies</t>
  </si>
  <si>
    <t>Tanca metàl·lica 2 m. llarg servei 2 dies</t>
  </si>
  <si>
    <t>Tanca metàl·lica 2 m. llarg servei 1 dies</t>
  </si>
  <si>
    <t>TANCA BAIXA POLIETILÈ 2 m ample</t>
  </si>
  <si>
    <t>TANCA ALTA  METÀL·LICA 3 m ample</t>
  </si>
  <si>
    <t xml:space="preserve">Tanca ALTA METÀL·LICA 1,80 m ample TIPUS ZAMORANA  </t>
  </si>
  <si>
    <t>TANCA AMB MUNTATGE</t>
  </si>
  <si>
    <t>TANCA ALTA METÀL·LICA 3 m ample</t>
  </si>
  <si>
    <t>metre linial</t>
  </si>
  <si>
    <t>TANCA ALTA METÀL·LICA AMB RÀFIA 3 m ample</t>
  </si>
  <si>
    <t xml:space="preserve">TANCA METÀL·LICA 1,80 m ample TIPUS ZAMORANA </t>
  </si>
  <si>
    <t>TANCA METÀL·LICA ANTIAVALOT 1,08 m ample</t>
  </si>
  <si>
    <t>ANADA</t>
  </si>
  <si>
    <t>TORNADA</t>
  </si>
  <si>
    <t>ANADA I TORNADA</t>
  </si>
  <si>
    <t>IMPORT MENSIAL S/IVA PROPOSAT</t>
  </si>
  <si>
    <t>TOTAL AMB IVA PROPOSAT</t>
  </si>
  <si>
    <t>IMPORT S/IVA PROPOSAT</t>
  </si>
  <si>
    <t>TOTAL AMB IVA 21% PROPOSAT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</si>
</sst>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13" x14ac:knownFonts="1"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6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0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969696"/>
        <bgColor rgb="FFA5A5A5"/>
      </patternFill>
    </fill>
    <fill>
      <patternFill patternType="solid">
        <fgColor rgb="FFFFCC00"/>
        <bgColor rgb="FFFFFF00"/>
      </patternFill>
    </fill>
    <fill>
      <patternFill patternType="solid">
        <fgColor rgb="FFD9D9D9"/>
        <bgColor rgb="FFD6DCE5"/>
      </patternFill>
    </fill>
    <fill>
      <patternFill patternType="solid">
        <fgColor rgb="FF92D050"/>
        <bgColor rgb="FFA5A5A5"/>
      </patternFill>
    </fill>
    <fill>
      <patternFill patternType="solid">
        <fgColor rgb="FFF4B183"/>
        <bgColor rgb="FFC0C0C0"/>
      </patternFill>
    </fill>
    <fill>
      <patternFill patternType="solid">
        <fgColor rgb="FFB4C7E7"/>
        <bgColor rgb="FF9DC3E6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7" fillId="6" borderId="9" xfId="0" applyFont="1" applyFill="1" applyBorder="1" applyAlignment="1" applyProtection="1">
      <alignment horizontal="center" vertical="center" wrapText="1"/>
    </xf>
    <xf numFmtId="4" fontId="0" fillId="0" borderId="9" xfId="0" applyNumberFormat="1" applyBorder="1" applyAlignment="1" applyProtection="1">
      <alignment horizontal="right" vertical="center"/>
    </xf>
    <xf numFmtId="4" fontId="10" fillId="0" borderId="9" xfId="0" applyNumberFormat="1" applyFont="1" applyBorder="1" applyAlignment="1" applyProtection="1">
      <alignment horizontal="right" vertical="center"/>
    </xf>
    <xf numFmtId="0" fontId="10" fillId="0" borderId="9" xfId="0" applyFont="1" applyBorder="1" applyAlignment="1" applyProtection="1">
      <alignment horizontal="right" vertical="center"/>
    </xf>
    <xf numFmtId="164" fontId="9" fillId="0" borderId="9" xfId="0" applyNumberFormat="1" applyFont="1" applyBorder="1" applyAlignment="1" applyProtection="1">
      <alignment horizontal="center" vertical="center"/>
    </xf>
    <xf numFmtId="164" fontId="2" fillId="2" borderId="9" xfId="0" applyNumberFormat="1" applyFont="1" applyFill="1" applyBorder="1" applyAlignment="1" applyProtection="1">
      <alignment horizontal="center" vertical="center"/>
    </xf>
    <xf numFmtId="164" fontId="1" fillId="0" borderId="9" xfId="1" applyNumberFormat="1" applyFont="1" applyBorder="1" applyAlignment="1" applyProtection="1">
      <alignment horizontal="right" vertical="center"/>
    </xf>
    <xf numFmtId="0" fontId="8" fillId="4" borderId="6" xfId="1" applyFont="1" applyFill="1" applyBorder="1" applyAlignment="1" applyProtection="1">
      <alignment horizontal="left" vertical="center"/>
    </xf>
    <xf numFmtId="0" fontId="7" fillId="4" borderId="9" xfId="0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 wrapText="1"/>
    </xf>
    <xf numFmtId="0" fontId="7" fillId="6" borderId="5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</xf>
    <xf numFmtId="164" fontId="3" fillId="2" borderId="1" xfId="1" applyNumberFormat="1" applyFont="1" applyFill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0" xfId="1" applyFont="1" applyAlignment="1" applyProtection="1"/>
    <xf numFmtId="164" fontId="3" fillId="0" borderId="0" xfId="1" applyNumberFormat="1" applyFont="1" applyAlignment="1" applyProtection="1"/>
    <xf numFmtId="164" fontId="2" fillId="0" borderId="0" xfId="0" applyNumberFormat="1" applyFont="1" applyAlignment="1" applyProtection="1"/>
    <xf numFmtId="0" fontId="0" fillId="0" borderId="0" xfId="0" applyAlignment="1" applyProtection="1"/>
    <xf numFmtId="0" fontId="2" fillId="2" borderId="0" xfId="0" applyFont="1" applyFill="1" applyAlignment="1" applyProtection="1"/>
    <xf numFmtId="0" fontId="1" fillId="2" borderId="0" xfId="1" applyFont="1" applyFill="1" applyAlignment="1" applyProtection="1"/>
    <xf numFmtId="164" fontId="3" fillId="2" borderId="0" xfId="1" applyNumberFormat="1" applyFont="1" applyFill="1" applyAlignment="1" applyProtection="1"/>
    <xf numFmtId="164" fontId="2" fillId="2" borderId="0" xfId="0" applyNumberFormat="1" applyFont="1" applyFill="1" applyAlignment="1" applyProtection="1"/>
    <xf numFmtId="164" fontId="4" fillId="3" borderId="3" xfId="1" applyNumberFormat="1" applyFont="1" applyFill="1" applyBorder="1" applyAlignment="1" applyProtection="1">
      <alignment horizontal="center" vertical="center" wrapText="1"/>
    </xf>
    <xf numFmtId="0" fontId="4" fillId="3" borderId="3" xfId="1" applyFont="1" applyFill="1" applyBorder="1" applyAlignment="1" applyProtection="1">
      <alignment horizontal="center" vertical="center" wrapText="1"/>
    </xf>
    <xf numFmtId="164" fontId="4" fillId="3" borderId="4" xfId="1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/>
    <xf numFmtId="0" fontId="6" fillId="2" borderId="0" xfId="1" applyFont="1" applyFill="1" applyAlignment="1" applyProtection="1">
      <alignment horizontal="center" vertical="center" wrapText="1"/>
    </xf>
    <xf numFmtId="0" fontId="5" fillId="0" borderId="0" xfId="0" applyFont="1" applyAlignment="1" applyProtection="1"/>
    <xf numFmtId="0" fontId="8" fillId="4" borderId="6" xfId="1" applyFont="1" applyFill="1" applyBorder="1" applyAlignment="1" applyProtection="1">
      <alignment horizontal="left" vertical="center"/>
    </xf>
    <xf numFmtId="164" fontId="1" fillId="0" borderId="7" xfId="1" applyNumberFormat="1" applyFont="1" applyBorder="1" applyAlignment="1" applyProtection="1">
      <alignment horizontal="right"/>
    </xf>
    <xf numFmtId="164" fontId="2" fillId="2" borderId="7" xfId="0" applyNumberFormat="1" applyFont="1" applyFill="1" applyBorder="1" applyAlignment="1" applyProtection="1">
      <alignment horizontal="right"/>
    </xf>
    <xf numFmtId="164" fontId="9" fillId="5" borderId="8" xfId="0" applyNumberFormat="1" applyFont="1" applyFill="1" applyBorder="1" applyAlignment="1" applyProtection="1">
      <alignment horizontal="right"/>
    </xf>
    <xf numFmtId="0" fontId="10" fillId="0" borderId="9" xfId="0" applyFont="1" applyBorder="1" applyAlignment="1" applyProtection="1"/>
    <xf numFmtId="4" fontId="10" fillId="0" borderId="9" xfId="0" applyNumberFormat="1" applyFont="1" applyBorder="1" applyAlignment="1" applyProtection="1"/>
    <xf numFmtId="4" fontId="0" fillId="0" borderId="9" xfId="0" applyNumberFormat="1" applyBorder="1" applyAlignment="1" applyProtection="1"/>
    <xf numFmtId="0" fontId="8" fillId="4" borderId="10" xfId="1" applyFont="1" applyFill="1" applyBorder="1" applyAlignment="1" applyProtection="1">
      <alignment horizontal="left" vertical="center"/>
    </xf>
    <xf numFmtId="164" fontId="1" fillId="0" borderId="9" xfId="1" applyNumberFormat="1" applyFont="1" applyBorder="1" applyAlignment="1" applyProtection="1">
      <alignment horizontal="right"/>
    </xf>
    <xf numFmtId="164" fontId="2" fillId="2" borderId="9" xfId="0" applyNumberFormat="1" applyFont="1" applyFill="1" applyBorder="1" applyAlignment="1" applyProtection="1">
      <alignment horizontal="right"/>
    </xf>
    <xf numFmtId="164" fontId="4" fillId="0" borderId="0" xfId="1" applyNumberFormat="1" applyFont="1" applyBorder="1" applyAlignment="1" applyProtection="1">
      <alignment horizontal="center" vertical="center" wrapText="1"/>
    </xf>
    <xf numFmtId="0" fontId="8" fillId="4" borderId="11" xfId="1" applyFont="1" applyFill="1" applyBorder="1" applyAlignment="1" applyProtection="1">
      <alignment horizontal="left" vertical="center"/>
    </xf>
    <xf numFmtId="164" fontId="1" fillId="0" borderId="12" xfId="1" applyNumberFormat="1" applyFont="1" applyBorder="1" applyAlignment="1" applyProtection="1">
      <alignment horizontal="right"/>
    </xf>
    <xf numFmtId="164" fontId="2" fillId="2" borderId="12" xfId="0" applyNumberFormat="1" applyFont="1" applyFill="1" applyBorder="1" applyAlignment="1" applyProtection="1">
      <alignment horizontal="right"/>
    </xf>
    <xf numFmtId="0" fontId="8" fillId="6" borderId="9" xfId="1" applyFont="1" applyFill="1" applyBorder="1" applyAlignment="1" applyProtection="1">
      <alignment horizontal="left" vertical="center"/>
    </xf>
    <xf numFmtId="0" fontId="8" fillId="7" borderId="6" xfId="1" applyFont="1" applyFill="1" applyBorder="1" applyAlignment="1" applyProtection="1">
      <alignment horizontal="left" vertical="center"/>
    </xf>
    <xf numFmtId="164" fontId="1" fillId="2" borderId="7" xfId="1" applyNumberFormat="1" applyFont="1" applyFill="1" applyBorder="1" applyAlignment="1" applyProtection="1">
      <alignment horizontal="right"/>
    </xf>
    <xf numFmtId="0" fontId="8" fillId="7" borderId="10" xfId="1" applyFont="1" applyFill="1" applyBorder="1" applyAlignment="1" applyProtection="1">
      <alignment horizontal="left" vertical="center"/>
    </xf>
    <xf numFmtId="164" fontId="1" fillId="2" borderId="9" xfId="1" applyNumberFormat="1" applyFont="1" applyFill="1" applyBorder="1" applyAlignment="1" applyProtection="1">
      <alignment horizontal="right"/>
    </xf>
    <xf numFmtId="0" fontId="8" fillId="7" borderId="11" xfId="1" applyFont="1" applyFill="1" applyBorder="1" applyAlignment="1" applyProtection="1">
      <alignment horizontal="left" vertical="center"/>
    </xf>
    <xf numFmtId="164" fontId="1" fillId="2" borderId="12" xfId="1" applyNumberFormat="1" applyFont="1" applyFill="1" applyBorder="1" applyAlignment="1" applyProtection="1">
      <alignment horizontal="right"/>
    </xf>
    <xf numFmtId="0" fontId="7" fillId="8" borderId="5" xfId="0" applyFont="1" applyFill="1" applyBorder="1" applyAlignment="1" applyProtection="1">
      <alignment horizontal="center" vertical="center" wrapText="1"/>
    </xf>
    <xf numFmtId="0" fontId="8" fillId="8" borderId="2" xfId="1" applyFont="1" applyFill="1" applyBorder="1" applyAlignment="1" applyProtection="1">
      <alignment horizontal="left" vertical="center"/>
    </xf>
    <xf numFmtId="164" fontId="1" fillId="2" borderId="3" xfId="1" applyNumberFormat="1" applyFont="1" applyFill="1" applyBorder="1" applyAlignment="1" applyProtection="1">
      <alignment horizontal="right"/>
    </xf>
    <xf numFmtId="164" fontId="2" fillId="2" borderId="3" xfId="0" applyNumberFormat="1" applyFont="1" applyFill="1" applyBorder="1" applyAlignment="1" applyProtection="1">
      <alignment horizontal="right"/>
    </xf>
    <xf numFmtId="0" fontId="10" fillId="0" borderId="0" xfId="0" applyFont="1" applyAlignment="1" applyProtection="1"/>
    <xf numFmtId="4" fontId="11" fillId="0" borderId="0" xfId="0" applyNumberFormat="1" applyFont="1" applyAlignment="1" applyProtection="1"/>
    <xf numFmtId="4" fontId="2" fillId="0" borderId="0" xfId="0" applyNumberFormat="1" applyFont="1" applyAlignment="1" applyProtection="1"/>
    <xf numFmtId="164" fontId="2" fillId="2" borderId="9" xfId="0" applyNumberFormat="1" applyFont="1" applyFill="1" applyBorder="1" applyAlignment="1" applyProtection="1">
      <alignment horizontal="center" vertical="center"/>
    </xf>
    <xf numFmtId="164" fontId="9" fillId="0" borderId="9" xfId="0" applyNumberFormat="1" applyFont="1" applyBorder="1" applyAlignment="1" applyProtection="1">
      <alignment horizontal="center" vertical="center"/>
    </xf>
    <xf numFmtId="4" fontId="10" fillId="0" borderId="9" xfId="0" applyNumberFormat="1" applyFont="1" applyBorder="1" applyAlignment="1" applyProtection="1">
      <alignment horizontal="right" vertical="center"/>
    </xf>
    <xf numFmtId="4" fontId="0" fillId="0" borderId="9" xfId="0" applyNumberForma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 wrapText="1"/>
    </xf>
    <xf numFmtId="0" fontId="7" fillId="8" borderId="13" xfId="0" applyFont="1" applyFill="1" applyBorder="1" applyAlignment="1" applyProtection="1">
      <alignment horizontal="center" vertical="center" wrapText="1"/>
    </xf>
    <xf numFmtId="0" fontId="8" fillId="8" borderId="6" xfId="1" applyFont="1" applyFill="1" applyBorder="1" applyAlignment="1" applyProtection="1">
      <alignment horizontal="left" vertical="center"/>
    </xf>
    <xf numFmtId="0" fontId="8" fillId="8" borderId="14" xfId="1" applyFont="1" applyFill="1" applyBorder="1" applyAlignment="1" applyProtection="1">
      <alignment horizontal="left" vertical="center"/>
    </xf>
    <xf numFmtId="164" fontId="2" fillId="2" borderId="15" xfId="0" applyNumberFormat="1" applyFont="1" applyFill="1" applyBorder="1" applyAlignment="1" applyProtection="1">
      <alignment horizontal="right"/>
    </xf>
    <xf numFmtId="0" fontId="0" fillId="2" borderId="0" xfId="0" applyFill="1" applyAlignment="1" applyProtection="1"/>
    <xf numFmtId="0" fontId="8" fillId="0" borderId="0" xfId="1" applyFont="1" applyBorder="1" applyAlignment="1" applyProtection="1">
      <alignment horizontal="left" vertical="center"/>
    </xf>
    <xf numFmtId="164" fontId="1" fillId="0" borderId="0" xfId="1" applyNumberFormat="1" applyFont="1" applyBorder="1" applyAlignment="1" applyProtection="1">
      <alignment horizontal="right"/>
    </xf>
    <xf numFmtId="164" fontId="2" fillId="0" borderId="0" xfId="0" applyNumberFormat="1" applyFont="1" applyBorder="1" applyAlignment="1" applyProtection="1">
      <alignment horizontal="right"/>
    </xf>
    <xf numFmtId="164" fontId="9" fillId="0" borderId="0" xfId="0" applyNumberFormat="1" applyFont="1" applyBorder="1" applyAlignment="1" applyProtection="1">
      <alignment horizontal="right"/>
    </xf>
    <xf numFmtId="0" fontId="10" fillId="0" borderId="0" xfId="0" applyFont="1" applyBorder="1" applyAlignment="1" applyProtection="1"/>
    <xf numFmtId="4" fontId="11" fillId="0" borderId="0" xfId="0" applyNumberFormat="1" applyFont="1" applyBorder="1" applyAlignment="1" applyProtection="1"/>
    <xf numFmtId="4" fontId="11" fillId="0" borderId="9" xfId="0" applyNumberFormat="1" applyFont="1" applyBorder="1" applyAlignment="1" applyProtection="1"/>
    <xf numFmtId="164" fontId="3" fillId="2" borderId="0" xfId="1" applyNumberFormat="1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left"/>
    </xf>
    <xf numFmtId="164" fontId="1" fillId="2" borderId="7" xfId="1" applyNumberFormat="1" applyFont="1" applyFill="1" applyBorder="1" applyAlignment="1" applyProtection="1">
      <alignment horizontal="right" vertical="center"/>
    </xf>
    <xf numFmtId="164" fontId="2" fillId="2" borderId="7" xfId="0" applyNumberFormat="1" applyFont="1" applyFill="1" applyBorder="1" applyAlignment="1" applyProtection="1">
      <alignment horizontal="right" vertical="center"/>
    </xf>
    <xf numFmtId="164" fontId="9" fillId="5" borderId="19" xfId="0" applyNumberFormat="1" applyFont="1" applyFill="1" applyBorder="1" applyAlignment="1" applyProtection="1">
      <alignment horizontal="right" vertical="center"/>
    </xf>
    <xf numFmtId="0" fontId="2" fillId="2" borderId="9" xfId="0" applyFont="1" applyFill="1" applyBorder="1" applyAlignment="1" applyProtection="1"/>
    <xf numFmtId="0" fontId="2" fillId="0" borderId="9" xfId="0" applyFont="1" applyBorder="1" applyAlignment="1" applyProtection="1"/>
    <xf numFmtId="0" fontId="0" fillId="0" borderId="9" xfId="0" applyBorder="1" applyAlignment="1" applyProtection="1"/>
    <xf numFmtId="164" fontId="1" fillId="2" borderId="12" xfId="1" applyNumberFormat="1" applyFont="1" applyFill="1" applyBorder="1" applyAlignment="1" applyProtection="1">
      <alignment horizontal="right" vertical="center"/>
    </xf>
    <xf numFmtId="164" fontId="2" fillId="2" borderId="12" xfId="0" applyNumberFormat="1" applyFont="1" applyFill="1" applyBorder="1" applyAlignment="1" applyProtection="1">
      <alignment horizontal="right" vertical="center"/>
    </xf>
    <xf numFmtId="164" fontId="9" fillId="0" borderId="0" xfId="0" applyNumberFormat="1" applyFont="1" applyBorder="1" applyAlignment="1" applyProtection="1">
      <alignment horizontal="right" vertical="center"/>
    </xf>
    <xf numFmtId="164" fontId="1" fillId="2" borderId="0" xfId="1" applyNumberFormat="1" applyFont="1" applyFill="1" applyAlignment="1" applyProtection="1">
      <alignment horizontal="right"/>
    </xf>
    <xf numFmtId="0" fontId="0" fillId="0" borderId="0" xfId="0" applyBorder="1" applyAlignment="1" applyProtection="1"/>
    <xf numFmtId="4" fontId="12" fillId="0" borderId="0" xfId="0" applyNumberFormat="1" applyFont="1" applyAlignment="1" applyProtection="1"/>
    <xf numFmtId="4" fontId="0" fillId="0" borderId="0" xfId="0" applyNumberFormat="1" applyAlignment="1" applyProtection="1"/>
    <xf numFmtId="1" fontId="0" fillId="0" borderId="9" xfId="0" applyNumberFormat="1" applyBorder="1" applyAlignment="1" applyProtection="1"/>
    <xf numFmtId="164" fontId="1" fillId="2" borderId="9" xfId="1" applyNumberFormat="1" applyFont="1" applyFill="1" applyBorder="1" applyAlignment="1" applyProtection="1">
      <alignment horizontal="right" vertical="center"/>
    </xf>
    <xf numFmtId="164" fontId="2" fillId="2" borderId="9" xfId="0" applyNumberFormat="1" applyFont="1" applyFill="1" applyBorder="1" applyAlignment="1" applyProtection="1">
      <alignment horizontal="right" vertical="center"/>
    </xf>
    <xf numFmtId="164" fontId="1" fillId="2" borderId="3" xfId="1" applyNumberFormat="1" applyFont="1" applyFill="1" applyBorder="1" applyAlignment="1" applyProtection="1">
      <alignment horizontal="right" vertical="center"/>
    </xf>
    <xf numFmtId="164" fontId="2" fillId="2" borderId="3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/>
    <xf numFmtId="164" fontId="9" fillId="5" borderId="9" xfId="0" applyNumberFormat="1" applyFont="1" applyFill="1" applyBorder="1" applyAlignment="1" applyProtection="1">
      <alignment horizontal="right" vertical="center"/>
    </xf>
    <xf numFmtId="0" fontId="8" fillId="8" borderId="10" xfId="1" applyFont="1" applyFill="1" applyBorder="1" applyAlignment="1" applyProtection="1">
      <alignment horizontal="left" vertical="center"/>
    </xf>
    <xf numFmtId="0" fontId="0" fillId="0" borderId="9" xfId="0" applyBorder="1" applyAlignment="1" applyProtection="1"/>
    <xf numFmtId="164" fontId="1" fillId="2" borderId="15" xfId="1" applyNumberFormat="1" applyFont="1" applyFill="1" applyBorder="1" applyAlignment="1" applyProtection="1">
      <alignment horizontal="right"/>
    </xf>
    <xf numFmtId="4" fontId="12" fillId="0" borderId="9" xfId="0" applyNumberFormat="1" applyFont="1" applyBorder="1" applyAlignment="1" applyProtection="1"/>
    <xf numFmtId="164" fontId="3" fillId="2" borderId="0" xfId="1" applyNumberFormat="1" applyFont="1" applyFill="1" applyBorder="1" applyAlignment="1" applyProtection="1">
      <alignment horizontal="center"/>
    </xf>
    <xf numFmtId="0" fontId="4" fillId="3" borderId="18" xfId="1" applyFont="1" applyFill="1" applyBorder="1" applyAlignment="1" applyProtection="1">
      <alignment horizontal="center" vertical="center" wrapText="1"/>
    </xf>
    <xf numFmtId="164" fontId="4" fillId="3" borderId="4" xfId="1" applyNumberFormat="1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 wrapText="1"/>
    </xf>
    <xf numFmtId="0" fontId="7" fillId="7" borderId="2" xfId="0" applyFont="1" applyFill="1" applyBorder="1" applyAlignment="1" applyProtection="1">
      <alignment horizontal="center" vertical="center" wrapText="1"/>
    </xf>
    <xf numFmtId="0" fontId="7" fillId="8" borderId="13" xfId="0" applyFont="1" applyFill="1" applyBorder="1" applyAlignment="1" applyProtection="1">
      <alignment horizontal="center" vertical="center" wrapText="1"/>
    </xf>
    <xf numFmtId="164" fontId="2" fillId="5" borderId="16" xfId="0" applyNumberFormat="1" applyFont="1" applyFill="1" applyBorder="1" applyAlignment="1" applyProtection="1">
      <alignment horizontal="left" vertical="center"/>
    </xf>
    <xf numFmtId="164" fontId="2" fillId="5" borderId="20" xfId="0" applyNumberFormat="1" applyFont="1" applyFill="1" applyBorder="1" applyAlignment="1" applyProtection="1">
      <alignment horizontal="left" vertical="center"/>
    </xf>
    <xf numFmtId="0" fontId="2" fillId="2" borderId="9" xfId="0" applyFont="1" applyFill="1" applyBorder="1" applyAlignment="1" applyProtection="1">
      <alignment vertical="center"/>
    </xf>
    <xf numFmtId="164" fontId="4" fillId="3" borderId="21" xfId="1" applyNumberFormat="1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/>
    </xf>
    <xf numFmtId="0" fontId="2" fillId="2" borderId="22" xfId="0" applyFont="1" applyFill="1" applyBorder="1" applyAlignment="1" applyProtection="1">
      <alignment horizontal="center"/>
    </xf>
    <xf numFmtId="164" fontId="9" fillId="5" borderId="19" xfId="0" applyNumberFormat="1" applyFont="1" applyFill="1" applyBorder="1" applyAlignment="1" applyProtection="1">
      <alignment horizontal="right"/>
    </xf>
    <xf numFmtId="0" fontId="0" fillId="2" borderId="9" xfId="0" applyFill="1" applyBorder="1" applyAlignment="1" applyProtection="1"/>
    <xf numFmtId="164" fontId="2" fillId="5" borderId="23" xfId="0" applyNumberFormat="1" applyFont="1" applyFill="1" applyBorder="1" applyAlignment="1" applyProtection="1">
      <alignment horizontal="left" vertical="center"/>
    </xf>
    <xf numFmtId="164" fontId="2" fillId="5" borderId="24" xfId="0" applyNumberFormat="1" applyFont="1" applyFill="1" applyBorder="1" applyAlignment="1" applyProtection="1">
      <alignment horizontal="left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5A5A5"/>
      <rgbColor rgb="FF993366"/>
      <rgbColor rgb="FFF2F2F2"/>
      <rgbColor rgb="FFEDEDED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6DCE5"/>
      <rgbColor rgb="FFE2F0D9"/>
      <rgbColor rgb="FFFBE5D6"/>
      <rgbColor rgb="FF9DC3E6"/>
      <rgbColor rgb="FFD9D9D9"/>
      <rgbColor rgb="FFD0CECE"/>
      <rgbColor rgb="FFF4B183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0</xdr:row>
      <xdr:rowOff>77760</xdr:rowOff>
    </xdr:from>
    <xdr:to>
      <xdr:col>5</xdr:col>
      <xdr:colOff>223560</xdr:colOff>
      <xdr:row>1</xdr:row>
      <xdr:rowOff>21960</xdr:rowOff>
    </xdr:to>
    <xdr:sp macro="" textlink="">
      <xdr:nvSpPr>
        <xdr:cNvPr id="2" name="CuadroTexto 1"/>
        <xdr:cNvSpPr/>
      </xdr:nvSpPr>
      <xdr:spPr>
        <a:xfrm>
          <a:off x="182880" y="77760"/>
          <a:ext cx="3933360" cy="48708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ES_tradnl" sz="2400" b="0" strike="noStrike" spc="-1">
              <a:solidFill>
                <a:srgbClr val="000000"/>
              </a:solidFill>
              <a:latin typeface="Calibri"/>
            </a:rPr>
            <a:t>PREUS BASE MÒDULS</a:t>
          </a:r>
          <a:endParaRPr lang="es-ES" sz="24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6</xdr:col>
      <xdr:colOff>279000</xdr:colOff>
      <xdr:row>0</xdr:row>
      <xdr:rowOff>450000</xdr:rowOff>
    </xdr:to>
    <xdr:sp macro="" textlink="">
      <xdr:nvSpPr>
        <xdr:cNvPr id="3" name="CuadroTexto 1"/>
        <xdr:cNvSpPr/>
      </xdr:nvSpPr>
      <xdr:spPr>
        <a:xfrm>
          <a:off x="923760" y="0"/>
          <a:ext cx="4085280" cy="45000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ES_tradnl" sz="2400" b="0" strike="noStrike" spc="-1">
              <a:solidFill>
                <a:srgbClr val="000000"/>
              </a:solidFill>
              <a:latin typeface="Calibri"/>
            </a:rPr>
            <a:t>PREUS BASE TANQUES</a:t>
          </a:r>
          <a:endParaRPr lang="es-ES" sz="2400" b="0" strike="noStrike" spc="-1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ion\cultura\Users\joansalommoreno\Library\Mobile%20Documents\com~apple~CloudDocs\CULTURA%20MATARO&#769;\CONTRACTES\SO%20I%20LLUM\2023\SO%20I%20LLU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"/>
      <sheetName val="PREUS BASE"/>
      <sheetName val="ANNEX ACTIVITAT"/>
      <sheetName val="CONTINGUT SO"/>
      <sheetName val="CONTINGUT LLUM"/>
      <sheetName val="SANTES"/>
      <sheetName val="SANTES_PROG CONSUETUD"/>
      <sheetName val="CULTURA POPULAR"/>
      <sheetName val="LOTS"/>
      <sheetName val="LLISTATS DESPLEG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view="pageBreakPreview" topLeftCell="A15" zoomScaleNormal="85" workbookViewId="0">
      <selection activeCell="E27" sqref="E27"/>
    </sheetView>
  </sheetViews>
  <sheetFormatPr baseColWidth="10" defaultColWidth="10.7109375" defaultRowHeight="15" x14ac:dyDescent="0.25"/>
  <cols>
    <col min="1" max="1" width="3.28515625" style="15" customWidth="1"/>
    <col min="2" max="2" width="13.7109375" style="15" customWidth="1"/>
    <col min="3" max="3" width="25.5703125" style="16" customWidth="1"/>
    <col min="4" max="4" width="12.7109375" style="17" customWidth="1"/>
    <col min="5" max="5" width="12.28515625" style="15" customWidth="1"/>
    <col min="6" max="6" width="10.7109375" style="18"/>
    <col min="7" max="7" width="17" style="19" customWidth="1"/>
    <col min="8" max="8" width="2.42578125" style="15" customWidth="1"/>
    <col min="9" max="11" width="10.7109375" style="15"/>
    <col min="14" max="16381" width="10.7109375" style="15"/>
    <col min="16382" max="16384" width="11.5703125" style="15" customWidth="1"/>
  </cols>
  <sheetData>
    <row r="1" spans="1:17" ht="42.75" customHeight="1" x14ac:dyDescent="0.25">
      <c r="A1" s="20"/>
      <c r="B1" s="20"/>
      <c r="C1" s="21"/>
      <c r="D1" s="22"/>
      <c r="E1" s="20"/>
      <c r="F1" s="23"/>
      <c r="G1" s="20"/>
      <c r="H1" s="20"/>
    </row>
    <row r="2" spans="1:17" ht="42" customHeight="1" x14ac:dyDescent="0.25">
      <c r="A2" s="20"/>
      <c r="B2" s="20"/>
      <c r="C2" s="21"/>
      <c r="D2" s="14"/>
      <c r="E2" s="14"/>
      <c r="F2" s="14"/>
      <c r="G2" s="20"/>
      <c r="H2" s="20"/>
    </row>
    <row r="3" spans="1:17" ht="40.5" customHeight="1" x14ac:dyDescent="0.2">
      <c r="A3" s="20"/>
      <c r="B3" s="13" t="s">
        <v>0</v>
      </c>
      <c r="C3" s="13"/>
      <c r="D3" s="24" t="s">
        <v>1</v>
      </c>
      <c r="E3" s="25"/>
      <c r="F3" s="26" t="s">
        <v>2</v>
      </c>
      <c r="G3" s="20"/>
      <c r="H3" s="20"/>
      <c r="I3" s="24" t="s">
        <v>3</v>
      </c>
      <c r="J3" s="25"/>
      <c r="K3" s="26" t="s">
        <v>4</v>
      </c>
      <c r="L3" s="26" t="s">
        <v>5</v>
      </c>
    </row>
    <row r="4" spans="1:17" s="29" customFormat="1" ht="15.75" customHeight="1" x14ac:dyDescent="0.2">
      <c r="A4" s="27"/>
      <c r="B4" s="28"/>
      <c r="C4" s="28"/>
      <c r="D4" s="28"/>
      <c r="E4" s="28"/>
      <c r="F4" s="28"/>
      <c r="G4" s="28"/>
      <c r="H4" s="27"/>
      <c r="L4" s="19"/>
      <c r="M4" s="19"/>
    </row>
    <row r="5" spans="1:17" ht="24.75" customHeight="1" x14ac:dyDescent="0.25">
      <c r="A5" s="20"/>
      <c r="B5" s="12" t="s">
        <v>6</v>
      </c>
      <c r="C5" s="30" t="s">
        <v>7</v>
      </c>
      <c r="D5" s="31">
        <v>102.72</v>
      </c>
      <c r="E5" s="32"/>
      <c r="F5" s="33">
        <f t="shared" ref="F5:F14" si="0">ROUND(1.21*D5,2)</f>
        <v>124.29</v>
      </c>
      <c r="G5" s="20"/>
      <c r="H5" s="20"/>
      <c r="I5" s="34">
        <v>3</v>
      </c>
      <c r="J5" s="34"/>
      <c r="K5" s="35">
        <f t="shared" ref="K5:K14" si="1">I5*D5</f>
        <v>308.15999999999997</v>
      </c>
      <c r="L5" s="36">
        <f t="shared" ref="L5:L14" si="2">K5*1.21</f>
        <v>372.87359999999995</v>
      </c>
    </row>
    <row r="6" spans="1:17" ht="24.75" customHeight="1" x14ac:dyDescent="0.25">
      <c r="A6" s="20"/>
      <c r="B6" s="12"/>
      <c r="C6" s="37" t="s">
        <v>8</v>
      </c>
      <c r="D6" s="38">
        <f>104.16*1.09</f>
        <v>113.53440000000001</v>
      </c>
      <c r="E6" s="39"/>
      <c r="F6" s="33">
        <f t="shared" si="0"/>
        <v>137.38</v>
      </c>
      <c r="G6" s="20"/>
      <c r="H6" s="20"/>
      <c r="I6" s="34">
        <v>1</v>
      </c>
      <c r="J6" s="34"/>
      <c r="K6" s="35">
        <f t="shared" si="1"/>
        <v>113.53440000000001</v>
      </c>
      <c r="L6" s="36">
        <f t="shared" si="2"/>
        <v>137.37662399999999</v>
      </c>
      <c r="O6" s="40"/>
    </row>
    <row r="7" spans="1:17" ht="24.75" customHeight="1" x14ac:dyDescent="0.25">
      <c r="A7" s="20"/>
      <c r="B7" s="12"/>
      <c r="C7" s="41" t="s">
        <v>9</v>
      </c>
      <c r="D7" s="42">
        <v>155.22999999999999</v>
      </c>
      <c r="E7" s="43"/>
      <c r="F7" s="33">
        <f t="shared" si="0"/>
        <v>187.83</v>
      </c>
      <c r="G7" s="20"/>
      <c r="H7" s="20"/>
      <c r="I7" s="34">
        <v>11</v>
      </c>
      <c r="J7" s="34"/>
      <c r="K7" s="35">
        <f t="shared" si="1"/>
        <v>1707.53</v>
      </c>
      <c r="L7" s="36">
        <f t="shared" si="2"/>
        <v>2066.1113</v>
      </c>
    </row>
    <row r="8" spans="1:17" ht="24.75" customHeight="1" x14ac:dyDescent="0.25">
      <c r="A8" s="20"/>
      <c r="B8" s="11" t="s">
        <v>10</v>
      </c>
      <c r="C8" s="44" t="s">
        <v>11</v>
      </c>
      <c r="D8" s="38">
        <v>96.43</v>
      </c>
      <c r="E8" s="39"/>
      <c r="F8" s="33">
        <f t="shared" si="0"/>
        <v>116.68</v>
      </c>
      <c r="G8" s="20"/>
      <c r="H8" s="20"/>
      <c r="I8" s="34">
        <v>4</v>
      </c>
      <c r="J8" s="34"/>
      <c r="K8" s="35">
        <f t="shared" si="1"/>
        <v>385.72</v>
      </c>
      <c r="L8" s="36">
        <f t="shared" si="2"/>
        <v>466.72120000000001</v>
      </c>
    </row>
    <row r="9" spans="1:17" ht="24.75" customHeight="1" x14ac:dyDescent="0.25">
      <c r="A9" s="20"/>
      <c r="B9" s="11"/>
      <c r="C9" s="44" t="s">
        <v>12</v>
      </c>
      <c r="D9" s="38">
        <f>96.32*1.05</f>
        <v>101.136</v>
      </c>
      <c r="E9" s="39"/>
      <c r="F9" s="33">
        <f t="shared" si="0"/>
        <v>122.37</v>
      </c>
      <c r="G9" s="20"/>
      <c r="H9" s="20"/>
      <c r="I9" s="34">
        <v>22</v>
      </c>
      <c r="J9" s="34"/>
      <c r="K9" s="35">
        <f t="shared" si="1"/>
        <v>2224.9919999999997</v>
      </c>
      <c r="L9" s="36">
        <f t="shared" si="2"/>
        <v>2692.2403199999994</v>
      </c>
    </row>
    <row r="10" spans="1:17" ht="24.75" customHeight="1" x14ac:dyDescent="0.25">
      <c r="A10" s="20"/>
      <c r="B10" s="11"/>
      <c r="C10" s="44" t="s">
        <v>13</v>
      </c>
      <c r="D10" s="38">
        <v>108.32</v>
      </c>
      <c r="E10" s="39"/>
      <c r="F10" s="33">
        <f t="shared" si="0"/>
        <v>131.07</v>
      </c>
      <c r="G10" s="20"/>
      <c r="H10" s="20"/>
      <c r="I10" s="34">
        <v>3</v>
      </c>
      <c r="J10" s="34"/>
      <c r="K10" s="35">
        <f t="shared" si="1"/>
        <v>324.95999999999998</v>
      </c>
      <c r="L10" s="36">
        <f t="shared" si="2"/>
        <v>393.20159999999998</v>
      </c>
    </row>
    <row r="11" spans="1:17" ht="24.75" customHeight="1" x14ac:dyDescent="0.25">
      <c r="A11" s="20"/>
      <c r="B11" s="10" t="s">
        <v>14</v>
      </c>
      <c r="C11" s="45" t="s">
        <v>15</v>
      </c>
      <c r="D11" s="46">
        <f>181.44*1.05</f>
        <v>190.512</v>
      </c>
      <c r="E11" s="32"/>
      <c r="F11" s="33">
        <f t="shared" si="0"/>
        <v>230.52</v>
      </c>
      <c r="G11" s="20"/>
      <c r="H11" s="20"/>
      <c r="I11" s="34">
        <v>1</v>
      </c>
      <c r="J11" s="34"/>
      <c r="K11" s="35">
        <f t="shared" si="1"/>
        <v>190.512</v>
      </c>
      <c r="L11" s="36">
        <f t="shared" si="2"/>
        <v>230.51952</v>
      </c>
    </row>
    <row r="12" spans="1:17" ht="24.75" customHeight="1" x14ac:dyDescent="0.25">
      <c r="A12" s="20"/>
      <c r="B12" s="10"/>
      <c r="C12" s="47" t="s">
        <v>16</v>
      </c>
      <c r="D12" s="48">
        <f>229.152*1.05</f>
        <v>240.6096</v>
      </c>
      <c r="E12" s="39"/>
      <c r="F12" s="33">
        <f t="shared" si="0"/>
        <v>291.14</v>
      </c>
      <c r="G12" s="20"/>
      <c r="H12" s="20"/>
      <c r="I12" s="34">
        <v>9</v>
      </c>
      <c r="J12" s="34"/>
      <c r="K12" s="35">
        <f t="shared" si="1"/>
        <v>2165.4863999999998</v>
      </c>
      <c r="L12" s="36">
        <f t="shared" si="2"/>
        <v>2620.2385439999998</v>
      </c>
    </row>
    <row r="13" spans="1:17" ht="24.75" customHeight="1" x14ac:dyDescent="0.25">
      <c r="A13" s="20"/>
      <c r="B13" s="10"/>
      <c r="C13" s="49" t="s">
        <v>12</v>
      </c>
      <c r="D13" s="50">
        <f>312.48*1.05</f>
        <v>328.10400000000004</v>
      </c>
      <c r="E13" s="43"/>
      <c r="F13" s="33">
        <f t="shared" si="0"/>
        <v>397.01</v>
      </c>
      <c r="G13" s="20"/>
      <c r="H13" s="20"/>
      <c r="I13" s="34">
        <v>1</v>
      </c>
      <c r="J13" s="34"/>
      <c r="K13" s="35">
        <f t="shared" si="1"/>
        <v>328.10400000000004</v>
      </c>
      <c r="L13" s="36">
        <f t="shared" si="2"/>
        <v>397.00584000000003</v>
      </c>
      <c r="P13" s="26"/>
      <c r="Q13" s="26"/>
    </row>
    <row r="14" spans="1:17" ht="24.75" customHeight="1" x14ac:dyDescent="0.25">
      <c r="A14" s="20"/>
      <c r="B14" s="51" t="s">
        <v>17</v>
      </c>
      <c r="C14" s="52" t="s">
        <v>18</v>
      </c>
      <c r="D14" s="53">
        <f>336*1.05</f>
        <v>352.8</v>
      </c>
      <c r="E14" s="54"/>
      <c r="F14" s="33">
        <f t="shared" si="0"/>
        <v>426.89</v>
      </c>
      <c r="G14" s="20"/>
      <c r="H14" s="20"/>
      <c r="I14" s="34">
        <v>1</v>
      </c>
      <c r="J14" s="34"/>
      <c r="K14" s="35">
        <f t="shared" si="1"/>
        <v>352.8</v>
      </c>
      <c r="L14" s="36">
        <f t="shared" si="2"/>
        <v>426.88799999999998</v>
      </c>
    </row>
    <row r="15" spans="1:17" x14ac:dyDescent="0.25">
      <c r="A15" s="20"/>
      <c r="B15" s="20"/>
      <c r="C15" s="21"/>
      <c r="D15" s="22"/>
      <c r="E15" s="20"/>
      <c r="F15" s="23"/>
      <c r="G15" s="20"/>
      <c r="H15" s="20"/>
      <c r="I15" s="55"/>
      <c r="J15" s="55"/>
      <c r="K15" s="56">
        <f>SUM(K5:K14)</f>
        <v>8101.7988000000005</v>
      </c>
      <c r="L15" s="56">
        <f>SUM(L5:L14)</f>
        <v>9803.1765479999995</v>
      </c>
    </row>
    <row r="16" spans="1:17" ht="15.75" thickBot="1" x14ac:dyDescent="0.3">
      <c r="A16" s="20"/>
      <c r="B16" s="20"/>
      <c r="C16" s="21"/>
      <c r="D16" s="22"/>
      <c r="E16" s="20"/>
      <c r="F16" s="23"/>
      <c r="G16" s="20"/>
      <c r="H16" s="20"/>
      <c r="K16" s="57"/>
    </row>
    <row r="17" spans="1:15" ht="45.75" customHeight="1" thickBot="1" x14ac:dyDescent="0.25">
      <c r="A17" s="20"/>
      <c r="B17" s="13" t="s">
        <v>19</v>
      </c>
      <c r="C17" s="13"/>
      <c r="D17" s="24" t="s">
        <v>20</v>
      </c>
      <c r="E17" s="25" t="s">
        <v>56</v>
      </c>
      <c r="F17" s="26" t="s">
        <v>2</v>
      </c>
      <c r="G17" s="112" t="s">
        <v>57</v>
      </c>
      <c r="H17" s="20"/>
      <c r="I17" s="24" t="s">
        <v>3</v>
      </c>
      <c r="J17" s="24" t="s">
        <v>21</v>
      </c>
      <c r="K17" s="26" t="s">
        <v>4</v>
      </c>
      <c r="L17" s="26" t="s">
        <v>5</v>
      </c>
    </row>
    <row r="18" spans="1:15" ht="12.75" customHeight="1" thickBot="1" x14ac:dyDescent="0.25">
      <c r="A18" s="20"/>
      <c r="B18" s="9" t="s">
        <v>6</v>
      </c>
      <c r="C18" s="8" t="s">
        <v>9</v>
      </c>
      <c r="D18" s="7">
        <v>134.4</v>
      </c>
      <c r="E18" s="6"/>
      <c r="F18" s="5">
        <f>ROUND(1.21*D18,2)</f>
        <v>162.62</v>
      </c>
      <c r="G18" s="113"/>
      <c r="H18" s="20"/>
      <c r="I18" s="4">
        <v>3</v>
      </c>
      <c r="J18" s="4">
        <v>8</v>
      </c>
      <c r="K18" s="3">
        <f>D18*I18*J18</f>
        <v>3225.6000000000004</v>
      </c>
      <c r="L18" s="2">
        <f>K18*1.21</f>
        <v>3902.9760000000001</v>
      </c>
    </row>
    <row r="19" spans="1:15" ht="18.2" customHeight="1" x14ac:dyDescent="0.2">
      <c r="A19" s="20"/>
      <c r="B19" s="9"/>
      <c r="C19" s="8"/>
      <c r="D19" s="7"/>
      <c r="E19" s="6"/>
      <c r="F19" s="5"/>
      <c r="G19" s="114"/>
      <c r="H19" s="20"/>
      <c r="I19" s="4"/>
      <c r="J19" s="4"/>
      <c r="K19" s="3" t="e">
        <f>#REF!+#REF!</f>
        <v>#REF!</v>
      </c>
      <c r="L19" s="2"/>
      <c r="O19" s="40"/>
    </row>
    <row r="20" spans="1:15" ht="13.9" customHeight="1" x14ac:dyDescent="0.25">
      <c r="A20" s="20"/>
      <c r="B20" s="1" t="s">
        <v>10</v>
      </c>
      <c r="C20" s="44" t="s">
        <v>11</v>
      </c>
      <c r="D20" s="48">
        <v>89.6</v>
      </c>
      <c r="E20" s="58"/>
      <c r="F20" s="59">
        <f>ROUND(1.21*D20,2)</f>
        <v>108.42</v>
      </c>
      <c r="G20" s="80"/>
      <c r="H20" s="20"/>
      <c r="I20" s="34">
        <v>1</v>
      </c>
      <c r="J20" s="34">
        <v>8</v>
      </c>
      <c r="K20" s="60">
        <f>D20*I20*J20</f>
        <v>716.8</v>
      </c>
      <c r="L20" s="61">
        <f>K20*1.21</f>
        <v>867.32799999999997</v>
      </c>
    </row>
    <row r="21" spans="1:15" x14ac:dyDescent="0.25">
      <c r="A21" s="20"/>
      <c r="B21" s="1"/>
      <c r="C21" s="44" t="s">
        <v>22</v>
      </c>
      <c r="D21" s="48">
        <v>104.1</v>
      </c>
      <c r="E21" s="58"/>
      <c r="F21" s="59">
        <f>ROUND(1.21*D21,2)</f>
        <v>125.96</v>
      </c>
      <c r="G21" s="80"/>
      <c r="H21" s="20"/>
      <c r="I21" s="34">
        <v>1</v>
      </c>
      <c r="J21" s="34">
        <v>13</v>
      </c>
      <c r="K21" s="60">
        <f>D21*I21*J21</f>
        <v>1353.3</v>
      </c>
      <c r="L21" s="61">
        <f>K21*1.21</f>
        <v>1637.4929999999999</v>
      </c>
    </row>
    <row r="22" spans="1:15" x14ac:dyDescent="0.25">
      <c r="A22" s="20"/>
      <c r="B22" s="62"/>
      <c r="C22" s="21"/>
      <c r="D22" s="22"/>
      <c r="E22" s="20"/>
      <c r="F22" s="23"/>
      <c r="G22" s="20"/>
      <c r="H22" s="20"/>
      <c r="I22" s="55"/>
      <c r="J22" s="55"/>
      <c r="K22" s="56">
        <f>K18+K20+K21</f>
        <v>5295.7000000000007</v>
      </c>
      <c r="L22" s="56">
        <f>L18+L20+L21</f>
        <v>6407.7970000000005</v>
      </c>
    </row>
    <row r="23" spans="1:15" x14ac:dyDescent="0.25">
      <c r="A23" s="20"/>
      <c r="B23" s="62"/>
      <c r="C23" s="21"/>
      <c r="D23" s="22"/>
      <c r="E23" s="20"/>
      <c r="F23" s="23"/>
      <c r="G23" s="20"/>
      <c r="H23" s="20"/>
      <c r="K23" s="57"/>
    </row>
    <row r="24" spans="1:15" ht="35.65" customHeight="1" x14ac:dyDescent="0.25">
      <c r="A24" s="20"/>
      <c r="B24" s="63" t="s">
        <v>23</v>
      </c>
      <c r="C24" s="64" t="s">
        <v>24</v>
      </c>
      <c r="D24" s="46">
        <v>20.16</v>
      </c>
      <c r="E24" s="32"/>
      <c r="F24" s="115">
        <f>ROUND(1.21*D24,2)</f>
        <v>24.39</v>
      </c>
      <c r="G24" s="80"/>
      <c r="H24" s="20"/>
      <c r="I24" s="34">
        <v>32</v>
      </c>
      <c r="J24" s="34"/>
      <c r="K24" s="35">
        <f>D24*I24</f>
        <v>645.12</v>
      </c>
      <c r="L24" s="36">
        <f>K24*1.21</f>
        <v>780.59519999999998</v>
      </c>
    </row>
    <row r="25" spans="1:15" x14ac:dyDescent="0.25">
      <c r="A25" s="20"/>
      <c r="B25" s="20"/>
      <c r="C25" s="21"/>
      <c r="D25" s="22"/>
      <c r="E25" s="20"/>
      <c r="F25" s="23"/>
      <c r="G25" s="20"/>
      <c r="H25" s="20"/>
      <c r="I25" s="55"/>
      <c r="J25" s="55"/>
      <c r="K25" s="56">
        <f>SUM(K24:K24)</f>
        <v>645.12</v>
      </c>
      <c r="L25" s="56">
        <f>SUM(L24:L24)</f>
        <v>780.59519999999998</v>
      </c>
    </row>
    <row r="26" spans="1:15" ht="15.75" thickBot="1" x14ac:dyDescent="0.3">
      <c r="A26" s="20"/>
      <c r="B26" s="20"/>
      <c r="C26" s="21"/>
      <c r="D26" s="22"/>
      <c r="E26" s="20"/>
      <c r="F26" s="23"/>
      <c r="G26" s="20"/>
      <c r="H26" s="20"/>
      <c r="K26" s="57"/>
    </row>
    <row r="27" spans="1:15" ht="24.75" customHeight="1" thickBot="1" x14ac:dyDescent="0.3">
      <c r="A27" s="20"/>
      <c r="B27" s="63" t="s">
        <v>25</v>
      </c>
      <c r="C27" s="65" t="s">
        <v>26</v>
      </c>
      <c r="D27" s="48">
        <f>62.1</f>
        <v>62.1</v>
      </c>
      <c r="E27" s="39"/>
      <c r="F27" s="115">
        <f>ROUND(1.21*D27,2)</f>
        <v>75.14</v>
      </c>
      <c r="G27" s="116"/>
      <c r="H27" s="20"/>
      <c r="I27" s="34">
        <v>117</v>
      </c>
      <c r="J27" s="34"/>
      <c r="K27" s="35">
        <f>D27*I27</f>
        <v>7265.7</v>
      </c>
      <c r="L27" s="36">
        <f>K27*1.21</f>
        <v>8791.4969999999994</v>
      </c>
    </row>
    <row r="28" spans="1:15" x14ac:dyDescent="0.25">
      <c r="A28" s="20"/>
      <c r="B28" s="20"/>
      <c r="C28" s="21"/>
      <c r="D28" s="22"/>
      <c r="E28" s="20"/>
      <c r="F28" s="23"/>
      <c r="G28" s="67"/>
      <c r="H28" s="20"/>
      <c r="I28" s="55"/>
      <c r="J28" s="55"/>
      <c r="K28" s="56">
        <f>SUM(K27:K27)</f>
        <v>7265.7</v>
      </c>
      <c r="L28" s="56">
        <f>L27</f>
        <v>8791.4969999999994</v>
      </c>
    </row>
    <row r="29" spans="1:15" x14ac:dyDescent="0.25">
      <c r="A29" s="20"/>
      <c r="B29" s="20"/>
      <c r="C29" s="21"/>
      <c r="D29" s="22"/>
      <c r="E29" s="20"/>
      <c r="F29" s="23"/>
      <c r="G29" s="67"/>
      <c r="H29" s="20"/>
      <c r="K29" s="57"/>
    </row>
    <row r="30" spans="1:15" ht="24.75" customHeight="1" x14ac:dyDescent="0.25">
      <c r="A30" s="20"/>
      <c r="B30" s="63" t="s">
        <v>27</v>
      </c>
      <c r="C30" s="64" t="s">
        <v>24</v>
      </c>
      <c r="D30" s="46">
        <f>(300+180)*1.05</f>
        <v>504</v>
      </c>
      <c r="E30" s="32"/>
      <c r="F30" s="115">
        <f>ROUND(1.21*D30,2)</f>
        <v>609.84</v>
      </c>
      <c r="G30" s="116"/>
      <c r="H30" s="20"/>
      <c r="I30" s="34">
        <v>1</v>
      </c>
      <c r="J30" s="34"/>
      <c r="K30" s="35">
        <f>I30*D30</f>
        <v>504</v>
      </c>
      <c r="L30" s="36">
        <f>K30*1.21</f>
        <v>609.84</v>
      </c>
    </row>
    <row r="31" spans="1:15" ht="24.75" customHeight="1" x14ac:dyDescent="0.25">
      <c r="A31" s="20"/>
      <c r="B31" s="62"/>
      <c r="C31" s="68"/>
      <c r="D31" s="69"/>
      <c r="E31" s="70"/>
      <c r="F31" s="71"/>
      <c r="I31" s="72"/>
      <c r="J31" s="72"/>
      <c r="K31" s="73">
        <f>K30</f>
        <v>504</v>
      </c>
      <c r="L31" s="73">
        <f>L30</f>
        <v>609.84</v>
      </c>
    </row>
    <row r="32" spans="1:15" ht="13.9" customHeight="1" x14ac:dyDescent="0.25">
      <c r="A32" s="20"/>
      <c r="B32" s="62"/>
      <c r="C32" s="68"/>
      <c r="D32" s="69"/>
      <c r="E32" s="70"/>
      <c r="F32" s="71"/>
      <c r="I32" s="72"/>
      <c r="J32" s="72"/>
      <c r="K32" s="73"/>
    </row>
    <row r="33" spans="1:12" x14ac:dyDescent="0.25">
      <c r="A33" s="20"/>
      <c r="B33" s="20"/>
      <c r="C33" s="21"/>
      <c r="D33" s="22"/>
      <c r="E33" s="20"/>
      <c r="F33" s="23"/>
      <c r="G33" s="67"/>
      <c r="H33" s="20"/>
      <c r="I33" s="55"/>
      <c r="J33" s="34" t="s">
        <v>28</v>
      </c>
      <c r="K33" s="74">
        <f>SUM(K15+K22+K25+K28+K31)</f>
        <v>21812.318800000001</v>
      </c>
      <c r="L33" s="74">
        <f>L15+L22+L25+L28+L31</f>
        <v>26392.905748000001</v>
      </c>
    </row>
    <row r="34" spans="1:12" x14ac:dyDescent="0.25">
      <c r="A34" s="20"/>
      <c r="B34" s="20"/>
      <c r="C34" s="21"/>
      <c r="D34" s="22"/>
      <c r="E34" s="20"/>
      <c r="F34" s="23"/>
      <c r="G34" s="67"/>
      <c r="H34" s="20"/>
      <c r="K34" s="57"/>
    </row>
    <row r="35" spans="1:12" x14ac:dyDescent="0.25">
      <c r="A35" s="20"/>
      <c r="B35" s="20"/>
      <c r="C35" s="21"/>
      <c r="D35" s="22"/>
      <c r="E35" s="20"/>
      <c r="F35" s="23"/>
      <c r="G35" s="67"/>
      <c r="H35" s="20"/>
      <c r="K35" s="57"/>
    </row>
    <row r="36" spans="1:12" x14ac:dyDescent="0.25">
      <c r="A36" s="20"/>
      <c r="B36" s="20"/>
      <c r="C36" s="21"/>
      <c r="D36" s="22"/>
      <c r="E36" s="20"/>
      <c r="F36" s="23"/>
      <c r="G36" s="67"/>
      <c r="H36" s="20"/>
      <c r="K36" s="57"/>
    </row>
    <row r="37" spans="1:12" x14ac:dyDescent="0.25">
      <c r="A37" s="20"/>
      <c r="B37" s="20"/>
      <c r="C37" s="21"/>
      <c r="D37" s="22"/>
      <c r="E37" s="20"/>
      <c r="F37" s="23"/>
      <c r="G37" s="67"/>
      <c r="H37" s="20"/>
    </row>
  </sheetData>
  <mergeCells count="17">
    <mergeCell ref="B20:B21"/>
    <mergeCell ref="G18:G19"/>
    <mergeCell ref="F18:F19"/>
    <mergeCell ref="I18:I19"/>
    <mergeCell ref="J18:J19"/>
    <mergeCell ref="K18:K19"/>
    <mergeCell ref="L18:L19"/>
    <mergeCell ref="B17:C17"/>
    <mergeCell ref="B18:B19"/>
    <mergeCell ref="C18:C19"/>
    <mergeCell ref="D18:D19"/>
    <mergeCell ref="E18:E19"/>
    <mergeCell ref="D2:F2"/>
    <mergeCell ref="B3:C3"/>
    <mergeCell ref="B5:B7"/>
    <mergeCell ref="B8:B10"/>
    <mergeCell ref="B11:B13"/>
  </mergeCells>
  <pageMargins left="0.23611111111111099" right="0.23611111111111099" top="0.74791666666666701" bottom="0.74791666666666701" header="0.511811023622047" footer="0.511811023622047"/>
  <pageSetup paperSize="9" scale="88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view="pageBreakPreview" zoomScaleNormal="100" workbookViewId="0">
      <selection activeCell="H21" sqref="H21:H23"/>
    </sheetView>
  </sheetViews>
  <sheetFormatPr baseColWidth="10" defaultColWidth="11.5703125" defaultRowHeight="15" x14ac:dyDescent="0.25"/>
  <cols>
    <col min="1" max="1" width="3.28515625" style="15" customWidth="1"/>
    <col min="2" max="2" width="9.7109375" style="15" customWidth="1"/>
    <col min="3" max="3" width="11.5703125" style="15"/>
    <col min="4" max="4" width="32.28515625" style="16" customWidth="1"/>
    <col min="5" max="5" width="10.140625" style="17" customWidth="1"/>
    <col min="6" max="6" width="13.85546875" style="15" customWidth="1"/>
    <col min="7" max="7" width="10.85546875" style="18" customWidth="1"/>
    <col min="8" max="8" width="19.85546875" style="18" customWidth="1"/>
    <col min="9" max="9" width="19.140625" style="19" customWidth="1"/>
    <col min="10" max="10" width="2.5703125" style="15" customWidth="1"/>
    <col min="11" max="12" width="7.5703125" style="15" customWidth="1"/>
    <col min="13" max="13" width="7.42578125" style="19" customWidth="1"/>
    <col min="14" max="14" width="9.140625" style="19" customWidth="1"/>
  </cols>
  <sheetData>
    <row r="1" spans="1:15" ht="41.65" customHeight="1" x14ac:dyDescent="0.25">
      <c r="A1" s="20"/>
      <c r="B1" s="20"/>
      <c r="C1" s="20"/>
      <c r="D1" s="21"/>
      <c r="E1" s="22"/>
      <c r="F1" s="20"/>
      <c r="G1" s="23"/>
      <c r="H1" s="23"/>
      <c r="I1" s="20"/>
      <c r="J1" s="20"/>
      <c r="K1" s="20"/>
      <c r="L1" s="20"/>
    </row>
    <row r="2" spans="1:15" ht="9.6" customHeight="1" thickBot="1" x14ac:dyDescent="0.3">
      <c r="A2" s="20"/>
      <c r="B2" s="20"/>
      <c r="C2" s="20"/>
      <c r="D2" s="21"/>
      <c r="E2" s="101"/>
      <c r="F2" s="101"/>
      <c r="G2" s="101"/>
      <c r="H2" s="75"/>
      <c r="I2" s="20"/>
      <c r="J2" s="20"/>
      <c r="K2" s="20"/>
      <c r="L2" s="20"/>
    </row>
    <row r="3" spans="1:15" ht="40.5" customHeight="1" thickBot="1" x14ac:dyDescent="0.25">
      <c r="A3" s="20"/>
      <c r="B3" s="102" t="s">
        <v>29</v>
      </c>
      <c r="C3" s="102"/>
      <c r="D3" s="102"/>
      <c r="E3" s="24" t="s">
        <v>30</v>
      </c>
      <c r="F3" s="25" t="s">
        <v>58</v>
      </c>
      <c r="G3" s="103" t="s">
        <v>31</v>
      </c>
      <c r="H3" s="103"/>
      <c r="I3" s="103" t="s">
        <v>59</v>
      </c>
      <c r="J3" s="103"/>
      <c r="K3" s="26" t="s">
        <v>32</v>
      </c>
      <c r="L3" s="26" t="s">
        <v>33</v>
      </c>
      <c r="M3" s="26" t="s">
        <v>3</v>
      </c>
      <c r="N3" s="26" t="s">
        <v>34</v>
      </c>
      <c r="O3" s="26" t="s">
        <v>35</v>
      </c>
    </row>
    <row r="4" spans="1:15" ht="22.5" customHeight="1" thickBot="1" x14ac:dyDescent="0.25">
      <c r="A4" s="27"/>
      <c r="B4" s="27"/>
      <c r="C4" s="28"/>
      <c r="D4" s="28"/>
      <c r="E4" s="28"/>
      <c r="F4" s="28"/>
      <c r="G4" s="28"/>
      <c r="H4" s="28"/>
      <c r="I4" s="28"/>
      <c r="J4" s="27"/>
      <c r="K4" s="27"/>
      <c r="L4" s="76"/>
    </row>
    <row r="5" spans="1:15" ht="24.75" customHeight="1" thickBot="1" x14ac:dyDescent="0.25">
      <c r="A5" s="20"/>
      <c r="B5" s="104" t="s">
        <v>36</v>
      </c>
      <c r="C5" s="105" t="s">
        <v>37</v>
      </c>
      <c r="D5" s="105" t="s">
        <v>38</v>
      </c>
      <c r="E5" s="77">
        <v>0.95</v>
      </c>
      <c r="F5" s="78"/>
      <c r="G5" s="79">
        <f t="shared" ref="G5:G12" si="0">ROUND(1.21*E5,2)</f>
        <v>1.1499999999999999</v>
      </c>
      <c r="H5" s="109" t="s">
        <v>39</v>
      </c>
      <c r="I5" s="111"/>
      <c r="J5" s="20"/>
      <c r="K5" s="80">
        <v>120</v>
      </c>
      <c r="L5" s="81">
        <v>10</v>
      </c>
      <c r="M5" s="82">
        <f t="shared" ref="M5:M10" si="1">K5/2</f>
        <v>60</v>
      </c>
      <c r="N5" s="36">
        <f t="shared" ref="N5:N12" si="2">M5*L5*E5</f>
        <v>570</v>
      </c>
      <c r="O5" s="36">
        <f>N5*1.21</f>
        <v>689.69999999999993</v>
      </c>
    </row>
    <row r="6" spans="1:15" ht="24.75" customHeight="1" thickBot="1" x14ac:dyDescent="0.25">
      <c r="A6" s="20"/>
      <c r="B6" s="104"/>
      <c r="C6" s="105"/>
      <c r="D6" s="105" t="s">
        <v>40</v>
      </c>
      <c r="E6" s="77">
        <v>0.95</v>
      </c>
      <c r="F6" s="78"/>
      <c r="G6" s="79">
        <f t="shared" si="0"/>
        <v>1.1499999999999999</v>
      </c>
      <c r="H6" s="109" t="s">
        <v>39</v>
      </c>
      <c r="I6" s="111"/>
      <c r="J6" s="20"/>
      <c r="K6" s="80">
        <v>60</v>
      </c>
      <c r="L6" s="81">
        <v>5</v>
      </c>
      <c r="M6" s="82">
        <f t="shared" si="1"/>
        <v>30</v>
      </c>
      <c r="N6" s="36">
        <f t="shared" si="2"/>
        <v>142.5</v>
      </c>
      <c r="O6" s="36">
        <f>N6*1.21-0.01</f>
        <v>172.41499999999999</v>
      </c>
    </row>
    <row r="7" spans="1:15" ht="24.75" customHeight="1" thickBot="1" x14ac:dyDescent="0.25">
      <c r="A7" s="20"/>
      <c r="B7" s="104"/>
      <c r="C7" s="105"/>
      <c r="D7" s="105" t="s">
        <v>41</v>
      </c>
      <c r="E7" s="77">
        <v>0.95</v>
      </c>
      <c r="F7" s="78"/>
      <c r="G7" s="79">
        <f t="shared" si="0"/>
        <v>1.1499999999999999</v>
      </c>
      <c r="H7" s="109" t="s">
        <v>39</v>
      </c>
      <c r="I7" s="111"/>
      <c r="J7" s="20"/>
      <c r="K7" s="80">
        <v>750</v>
      </c>
      <c r="L7" s="81">
        <v>3</v>
      </c>
      <c r="M7" s="82">
        <f t="shared" si="1"/>
        <v>375</v>
      </c>
      <c r="N7" s="36">
        <f t="shared" si="2"/>
        <v>1068.75</v>
      </c>
      <c r="O7" s="36">
        <f t="shared" ref="O7:O13" si="3">N7*1.21</f>
        <v>1293.1875</v>
      </c>
    </row>
    <row r="8" spans="1:15" ht="24.75" customHeight="1" thickBot="1" x14ac:dyDescent="0.25">
      <c r="A8" s="20"/>
      <c r="B8" s="104"/>
      <c r="C8" s="105"/>
      <c r="D8" s="105" t="s">
        <v>42</v>
      </c>
      <c r="E8" s="77">
        <v>0.95</v>
      </c>
      <c r="F8" s="78"/>
      <c r="G8" s="79">
        <f t="shared" si="0"/>
        <v>1.1499999999999999</v>
      </c>
      <c r="H8" s="109" t="s">
        <v>39</v>
      </c>
      <c r="I8" s="111"/>
      <c r="J8" s="20"/>
      <c r="K8" s="80">
        <v>1050</v>
      </c>
      <c r="L8" s="81">
        <v>2</v>
      </c>
      <c r="M8" s="82">
        <f t="shared" si="1"/>
        <v>525</v>
      </c>
      <c r="N8" s="36">
        <f t="shared" si="2"/>
        <v>997.5</v>
      </c>
      <c r="O8" s="36">
        <f t="shared" si="3"/>
        <v>1206.9749999999999</v>
      </c>
    </row>
    <row r="9" spans="1:15" ht="24.75" customHeight="1" thickBot="1" x14ac:dyDescent="0.25">
      <c r="A9" s="20"/>
      <c r="B9" s="104"/>
      <c r="C9" s="105"/>
      <c r="D9" s="105" t="s">
        <v>43</v>
      </c>
      <c r="E9" s="77">
        <v>0.95</v>
      </c>
      <c r="F9" s="78"/>
      <c r="G9" s="79">
        <f t="shared" si="0"/>
        <v>1.1499999999999999</v>
      </c>
      <c r="H9" s="109" t="s">
        <v>39</v>
      </c>
      <c r="I9" s="111"/>
      <c r="J9" s="20"/>
      <c r="K9" s="80">
        <v>250</v>
      </c>
      <c r="L9" s="81">
        <v>1</v>
      </c>
      <c r="M9" s="82">
        <f t="shared" si="1"/>
        <v>125</v>
      </c>
      <c r="N9" s="36">
        <f t="shared" si="2"/>
        <v>118.75</v>
      </c>
      <c r="O9" s="36">
        <f t="shared" si="3"/>
        <v>143.6875</v>
      </c>
    </row>
    <row r="10" spans="1:15" ht="24.75" customHeight="1" thickBot="1" x14ac:dyDescent="0.25">
      <c r="A10" s="20"/>
      <c r="B10" s="104"/>
      <c r="C10" s="105" t="s">
        <v>44</v>
      </c>
      <c r="D10" s="105"/>
      <c r="E10" s="83">
        <v>0.95</v>
      </c>
      <c r="F10" s="84"/>
      <c r="G10" s="79">
        <f t="shared" si="0"/>
        <v>1.1499999999999999</v>
      </c>
      <c r="H10" s="110" t="s">
        <v>39</v>
      </c>
      <c r="I10" s="111"/>
      <c r="J10" s="20"/>
      <c r="K10" s="80">
        <v>100</v>
      </c>
      <c r="L10" s="80">
        <v>6</v>
      </c>
      <c r="M10" s="82">
        <f t="shared" si="1"/>
        <v>50</v>
      </c>
      <c r="N10" s="36">
        <f t="shared" si="2"/>
        <v>285</v>
      </c>
      <c r="O10" s="36">
        <f t="shared" si="3"/>
        <v>344.84999999999997</v>
      </c>
    </row>
    <row r="11" spans="1:15" ht="24.75" customHeight="1" thickBot="1" x14ac:dyDescent="0.25">
      <c r="A11" s="20"/>
      <c r="B11" s="104"/>
      <c r="C11" s="106" t="s">
        <v>45</v>
      </c>
      <c r="D11" s="106"/>
      <c r="E11" s="77">
        <v>0.35</v>
      </c>
      <c r="F11" s="78"/>
      <c r="G11" s="79">
        <f t="shared" si="0"/>
        <v>0.42</v>
      </c>
      <c r="H11" s="109" t="s">
        <v>39</v>
      </c>
      <c r="I11" s="111"/>
      <c r="J11" s="20"/>
      <c r="K11" s="80">
        <v>6</v>
      </c>
      <c r="L11" s="80">
        <v>10</v>
      </c>
      <c r="M11" s="82">
        <f>K11/3</f>
        <v>2</v>
      </c>
      <c r="N11" s="36">
        <f t="shared" si="2"/>
        <v>7</v>
      </c>
      <c r="O11" s="36">
        <f t="shared" si="3"/>
        <v>8.4699999999999989</v>
      </c>
    </row>
    <row r="12" spans="1:15" ht="24.75" customHeight="1" thickBot="1" x14ac:dyDescent="0.25">
      <c r="A12" s="20"/>
      <c r="B12" s="104"/>
      <c r="C12" s="106" t="s">
        <v>46</v>
      </c>
      <c r="D12" s="106"/>
      <c r="E12" s="83">
        <v>1.06</v>
      </c>
      <c r="F12" s="84"/>
      <c r="G12" s="79">
        <f t="shared" si="0"/>
        <v>1.28</v>
      </c>
      <c r="H12" s="110" t="s">
        <v>39</v>
      </c>
      <c r="I12" s="111"/>
      <c r="J12" s="20"/>
      <c r="K12" s="80">
        <v>1.8</v>
      </c>
      <c r="L12" s="81">
        <v>1</v>
      </c>
      <c r="M12" s="82">
        <v>1</v>
      </c>
      <c r="N12" s="36">
        <f t="shared" si="2"/>
        <v>1.06</v>
      </c>
      <c r="O12" s="36">
        <f t="shared" si="3"/>
        <v>1.2826</v>
      </c>
    </row>
    <row r="13" spans="1:15" x14ac:dyDescent="0.25">
      <c r="A13" s="20"/>
      <c r="B13" s="20"/>
      <c r="C13" s="20"/>
      <c r="D13" s="21"/>
      <c r="E13" s="22"/>
      <c r="F13" s="20"/>
      <c r="G13" s="85"/>
      <c r="H13" s="23"/>
      <c r="I13" s="20"/>
      <c r="J13" s="20"/>
      <c r="K13" s="20"/>
      <c r="L13" s="86"/>
      <c r="M13" s="87"/>
      <c r="N13" s="88">
        <f>SUM(N5:N12)</f>
        <v>3190.56</v>
      </c>
      <c r="O13" s="88">
        <f t="shared" si="3"/>
        <v>3860.5775999999996</v>
      </c>
    </row>
    <row r="14" spans="1:15" x14ac:dyDescent="0.25">
      <c r="A14" s="20"/>
      <c r="B14" s="20"/>
      <c r="C14" s="20"/>
      <c r="D14" s="21"/>
      <c r="E14" s="22"/>
      <c r="F14" s="20"/>
      <c r="G14" s="85"/>
      <c r="H14" s="23"/>
      <c r="I14" s="20"/>
      <c r="J14" s="20"/>
      <c r="K14" s="20"/>
      <c r="L14" s="86"/>
      <c r="M14" s="87"/>
      <c r="N14" s="89"/>
    </row>
    <row r="15" spans="1:15" ht="24.75" customHeight="1" x14ac:dyDescent="0.2">
      <c r="A15" s="20"/>
      <c r="B15" s="104" t="s">
        <v>47</v>
      </c>
      <c r="C15" s="106" t="s">
        <v>48</v>
      </c>
      <c r="D15" s="106"/>
      <c r="E15" s="77">
        <v>5.55</v>
      </c>
      <c r="F15" s="78"/>
      <c r="G15" s="79">
        <f>ROUND(1.21*E15,2)</f>
        <v>6.72</v>
      </c>
      <c r="H15" s="109" t="s">
        <v>49</v>
      </c>
      <c r="I15" s="111"/>
      <c r="J15" s="20"/>
      <c r="K15" s="80">
        <v>1790</v>
      </c>
      <c r="L15" s="80"/>
      <c r="M15" s="90"/>
      <c r="N15" s="36">
        <f>K15*E15</f>
        <v>9934.5</v>
      </c>
      <c r="O15" s="36">
        <f>N15*1.21</f>
        <v>12020.744999999999</v>
      </c>
    </row>
    <row r="16" spans="1:15" ht="24.75" customHeight="1" x14ac:dyDescent="0.2">
      <c r="A16" s="20"/>
      <c r="B16" s="104"/>
      <c r="C16" s="106" t="s">
        <v>50</v>
      </c>
      <c r="D16" s="106"/>
      <c r="E16" s="91">
        <v>8.4</v>
      </c>
      <c r="F16" s="92"/>
      <c r="G16" s="79">
        <f>ROUND(1.21*E16,2)</f>
        <v>10.16</v>
      </c>
      <c r="H16" s="117" t="s">
        <v>49</v>
      </c>
      <c r="I16" s="111"/>
      <c r="J16" s="20"/>
      <c r="K16" s="80">
        <v>355</v>
      </c>
      <c r="L16" s="80"/>
      <c r="M16" s="90"/>
      <c r="N16" s="36">
        <f>K16*E16</f>
        <v>2982</v>
      </c>
      <c r="O16" s="36">
        <f>N16*1.21</f>
        <v>3608.22</v>
      </c>
    </row>
    <row r="17" spans="1:15" ht="24.75" customHeight="1" x14ac:dyDescent="0.2">
      <c r="A17" s="20"/>
      <c r="B17" s="104"/>
      <c r="C17" s="106" t="s">
        <v>51</v>
      </c>
      <c r="D17" s="106"/>
      <c r="E17" s="83">
        <v>5.55</v>
      </c>
      <c r="F17" s="84"/>
      <c r="G17" s="79">
        <f>ROUND(1.21*E17,2)</f>
        <v>6.72</v>
      </c>
      <c r="H17" s="110" t="s">
        <v>49</v>
      </c>
      <c r="I17" s="111"/>
      <c r="J17" s="20"/>
      <c r="K17" s="80">
        <v>1</v>
      </c>
      <c r="L17" s="80"/>
      <c r="M17" s="82"/>
      <c r="N17" s="36">
        <f>K17*E17</f>
        <v>5.55</v>
      </c>
      <c r="O17" s="36">
        <f>N17*1.21</f>
        <v>6.7154999999999996</v>
      </c>
    </row>
    <row r="18" spans="1:15" ht="24.75" customHeight="1" x14ac:dyDescent="0.2">
      <c r="A18" s="20"/>
      <c r="B18" s="104"/>
      <c r="C18" s="107" t="s">
        <v>52</v>
      </c>
      <c r="D18" s="107"/>
      <c r="E18" s="93">
        <v>12</v>
      </c>
      <c r="F18" s="94"/>
      <c r="G18" s="79">
        <f>ROUND(1.21*E18,2)</f>
        <v>14.52</v>
      </c>
      <c r="H18" s="118" t="s">
        <v>49</v>
      </c>
      <c r="I18" s="111"/>
      <c r="J18" s="20"/>
      <c r="K18" s="80">
        <v>32</v>
      </c>
      <c r="L18" s="80"/>
      <c r="M18" s="82"/>
      <c r="N18" s="36">
        <f>K18*E18</f>
        <v>384</v>
      </c>
      <c r="O18" s="36">
        <f>N18*1.21</f>
        <v>464.64</v>
      </c>
    </row>
    <row r="19" spans="1:15" x14ac:dyDescent="0.25">
      <c r="A19" s="20"/>
      <c r="B19" s="20"/>
      <c r="C19" s="20"/>
      <c r="D19" s="21"/>
      <c r="E19" s="22"/>
      <c r="F19" s="20"/>
      <c r="G19" s="85"/>
      <c r="H19" s="23"/>
      <c r="I19" s="20"/>
      <c r="J19" s="20"/>
      <c r="K19" s="20"/>
      <c r="L19" s="95"/>
      <c r="N19" s="88">
        <f>SUM(N15:N18)</f>
        <v>13306.05</v>
      </c>
      <c r="O19" s="88">
        <f>SUM(O15:O18)</f>
        <v>16100.320499999998</v>
      </c>
    </row>
    <row r="20" spans="1:15" x14ac:dyDescent="0.25">
      <c r="A20" s="20"/>
      <c r="B20" s="20"/>
      <c r="C20" s="20"/>
      <c r="D20" s="21"/>
      <c r="E20" s="22"/>
      <c r="F20" s="20"/>
      <c r="G20" s="85"/>
      <c r="H20" s="23"/>
      <c r="I20" s="20"/>
      <c r="J20" s="20"/>
      <c r="K20" s="20"/>
      <c r="L20" s="95"/>
      <c r="N20" s="88"/>
    </row>
    <row r="21" spans="1:15" ht="24.75" customHeight="1" x14ac:dyDescent="0.25">
      <c r="A21" s="20"/>
      <c r="B21" s="20"/>
      <c r="C21" s="108" t="s">
        <v>25</v>
      </c>
      <c r="D21" s="64" t="s">
        <v>53</v>
      </c>
      <c r="E21" s="46">
        <v>62.1</v>
      </c>
      <c r="F21" s="32"/>
      <c r="G21" s="96">
        <f>ROUND(1.21*E21,2)</f>
        <v>75.14</v>
      </c>
      <c r="H21" s="80"/>
      <c r="I21" s="20"/>
      <c r="J21" s="20"/>
      <c r="K21" s="95"/>
      <c r="L21" s="95"/>
      <c r="M21" s="82">
        <v>0</v>
      </c>
      <c r="N21" s="36">
        <f>M21*E21</f>
        <v>0</v>
      </c>
      <c r="O21" s="36">
        <f>N21*1.21</f>
        <v>0</v>
      </c>
    </row>
    <row r="22" spans="1:15" ht="24.75" customHeight="1" x14ac:dyDescent="0.25">
      <c r="A22" s="20"/>
      <c r="B22" s="20"/>
      <c r="C22" s="108"/>
      <c r="D22" s="97" t="s">
        <v>54</v>
      </c>
      <c r="E22" s="48">
        <v>62.1</v>
      </c>
      <c r="F22" s="39"/>
      <c r="G22" s="96">
        <f>ROUND(1.21*E22,2)</f>
        <v>75.14</v>
      </c>
      <c r="H22" s="80"/>
      <c r="I22" s="20"/>
      <c r="J22" s="20"/>
      <c r="K22" s="95"/>
      <c r="L22" s="95"/>
      <c r="M22" s="98">
        <v>0</v>
      </c>
      <c r="N22" s="36">
        <f>M22*E22</f>
        <v>0</v>
      </c>
      <c r="O22" s="36">
        <f>N22*1.21</f>
        <v>0</v>
      </c>
    </row>
    <row r="23" spans="1:15" ht="24.75" customHeight="1" x14ac:dyDescent="0.25">
      <c r="A23" s="20"/>
      <c r="B23" s="20"/>
      <c r="C23" s="108"/>
      <c r="D23" s="65" t="s">
        <v>55</v>
      </c>
      <c r="E23" s="99">
        <v>62.1</v>
      </c>
      <c r="F23" s="66"/>
      <c r="G23" s="96">
        <f>ROUND(1.21*E23,2)</f>
        <v>75.14</v>
      </c>
      <c r="H23" s="116"/>
      <c r="I23" s="67"/>
      <c r="J23" s="20"/>
      <c r="K23" s="95"/>
      <c r="L23" s="95"/>
      <c r="M23" s="98">
        <v>66</v>
      </c>
      <c r="N23" s="36">
        <f>M23*E23</f>
        <v>4098.6000000000004</v>
      </c>
      <c r="O23" s="36">
        <f>N23*1.21</f>
        <v>4959.3060000000005</v>
      </c>
    </row>
    <row r="24" spans="1:15" x14ac:dyDescent="0.25">
      <c r="A24" s="20"/>
      <c r="B24" s="20"/>
      <c r="C24" s="20"/>
      <c r="D24" s="21"/>
      <c r="E24" s="22"/>
      <c r="F24" s="20"/>
      <c r="G24" s="23"/>
      <c r="H24" s="67"/>
      <c r="I24" s="67"/>
      <c r="J24" s="20"/>
      <c r="K24" s="20"/>
      <c r="L24" s="20"/>
      <c r="N24" s="88">
        <f>SUM(N21:N23)</f>
        <v>4098.6000000000004</v>
      </c>
      <c r="O24" s="88">
        <f>SUM(O21:O23)</f>
        <v>4959.3060000000005</v>
      </c>
    </row>
    <row r="25" spans="1:15" x14ac:dyDescent="0.25">
      <c r="A25" s="20"/>
      <c r="B25" s="20"/>
      <c r="C25" s="20"/>
      <c r="D25" s="21"/>
      <c r="E25" s="22"/>
      <c r="F25" s="20"/>
      <c r="G25" s="23"/>
      <c r="H25" s="67"/>
      <c r="I25" s="67"/>
      <c r="J25" s="20"/>
      <c r="K25" s="20"/>
      <c r="L25" s="20"/>
    </row>
    <row r="26" spans="1:15" x14ac:dyDescent="0.25">
      <c r="A26" s="20"/>
      <c r="B26" s="20"/>
      <c r="C26" s="20"/>
      <c r="D26" s="21"/>
      <c r="E26" s="22"/>
      <c r="F26" s="20"/>
      <c r="G26" s="23"/>
      <c r="H26" s="67"/>
      <c r="I26" s="67"/>
      <c r="J26" s="20"/>
      <c r="K26" s="20"/>
      <c r="L26" s="20"/>
      <c r="M26" s="98" t="s">
        <v>28</v>
      </c>
      <c r="N26" s="100">
        <f>N13+N19+N24</f>
        <v>20595.21</v>
      </c>
      <c r="O26" s="100">
        <f>O13+O19+O24</f>
        <v>24920.204099999999</v>
      </c>
    </row>
    <row r="27" spans="1:15" x14ac:dyDescent="0.25">
      <c r="A27" s="20"/>
      <c r="B27" s="20"/>
      <c r="C27" s="20"/>
      <c r="D27" s="21"/>
      <c r="E27" s="22"/>
      <c r="F27" s="20"/>
      <c r="G27" s="23"/>
      <c r="H27" s="67"/>
      <c r="I27" s="67"/>
      <c r="J27" s="20"/>
      <c r="K27" s="20"/>
      <c r="L27" s="20"/>
    </row>
  </sheetData>
  <mergeCells count="15">
    <mergeCell ref="C21:C23"/>
    <mergeCell ref="I3:J3"/>
    <mergeCell ref="B15:B18"/>
    <mergeCell ref="C15:D15"/>
    <mergeCell ref="C16:D16"/>
    <mergeCell ref="C17:D17"/>
    <mergeCell ref="C18:D18"/>
    <mergeCell ref="E2:G2"/>
    <mergeCell ref="B3:D3"/>
    <mergeCell ref="G3:H3"/>
    <mergeCell ref="B5:B12"/>
    <mergeCell ref="C5:D9"/>
    <mergeCell ref="C10:D10"/>
    <mergeCell ref="C11:D11"/>
    <mergeCell ref="C12:D12"/>
  </mergeCells>
  <pageMargins left="0.18263888888888899" right="0.7" top="0.75" bottom="0.75" header="0.511811023622047" footer="0.511811023622047"/>
  <pageSetup paperSize="9" scale="81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1834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PREUS BASE MÒDULS</vt:lpstr>
      <vt:lpstr>PREUS BASE TANQUES</vt:lpstr>
      <vt:lpstr>'PREUS BASE MÒDULS'!Área_de_impresión</vt:lpstr>
      <vt:lpstr>'PREUS BASE MÒDULS'!Print_Area_0</vt:lpstr>
      <vt:lpstr>'PREUS BASE MÒDULS'!Print_Area_0_0</vt:lpstr>
      <vt:lpstr>'PREUS BASE MÒDULS'!Print_Area_0_0_0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dc:description/>
  <cp:lastModifiedBy>Servei de Sistemes d'Informació i Telecomunicacions</cp:lastModifiedBy>
  <cp:revision>40</cp:revision>
  <cp:lastPrinted>2023-04-28T14:08:02Z</cp:lastPrinted>
  <dcterms:created xsi:type="dcterms:W3CDTF">2023-02-23T14:43:32Z</dcterms:created>
  <dcterms:modified xsi:type="dcterms:W3CDTF">2023-05-31T07:20:13Z</dcterms:modified>
  <dc:language>es-ES</dc:language>
</cp:coreProperties>
</file>